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3"/>
    <sheet name="ECL Calculator" sheetId="2" state="visible" r:id="rId4"/>
    <sheet name="Trade Receivables" sheetId="3" state="visible" r:id="rId5"/>
    <sheet name="Portfolio Summary" sheetId="4" state="visible" r:id="rId6"/>
    <sheet name="Assumption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<sst xmlns="http://schemas.openxmlformats.org/spreadsheetml/2006/main" count="181" uniqueCount="168">
  <si>
    <t xml:space="preserve">IFRS 9 ECL Model — Free Excel Template</t>
  </si>
  <si>
    <t xml:space="preserve">Stage 1 / 2 / 3 Calculator with Scenario Weighting  |  2026 Edition</t>
  </si>
  <si>
    <t xml:space="preserve">primaconsulting.org</t>
  </si>
  <si>
    <t xml:space="preserve">Contents</t>
  </si>
  <si>
    <t xml:space="preserve">ECL Calculator</t>
  </si>
  <si>
    <t xml:space="preserve">Single loan/asset — Stage 1, 2, 3 with scenario weighting &amp; journal entries</t>
  </si>
  <si>
    <t xml:space="preserve">Trade Receivables</t>
  </si>
  <si>
    <t xml:space="preserve">Simplified provision matrix (aging buckets) for AR/contract assets</t>
  </si>
  <si>
    <t xml:space="preserve">Portfolio Summary</t>
  </si>
  <si>
    <t xml:space="preserve">Aggregate ECL across multiple exposures in one view</t>
  </si>
  <si>
    <t xml:space="preserve">Assumptions</t>
  </si>
  <si>
    <t xml:space="preserve">Centralised PD, LGD, macro weights — feeds all calculation sheets</t>
  </si>
  <si>
    <t xml:space="preserve">Colour Key</t>
  </si>
  <si>
    <t xml:space="preserve">Blue text</t>
  </si>
  <si>
    <t xml:space="preserve">Hardcoded inputs — change these for your own data</t>
  </si>
  <si>
    <t xml:space="preserve">Black text</t>
  </si>
  <si>
    <t xml:space="preserve">Formulas — calculated automatically, do not edit</t>
  </si>
  <si>
    <t xml:space="preserve">Yellow fill</t>
  </si>
  <si>
    <t xml:space="preserve">Key assumption cells that need your review / input</t>
  </si>
  <si>
    <t xml:space="preserve">Blue fill</t>
  </si>
  <si>
    <t xml:space="preserve">Output / result rows</t>
  </si>
  <si>
    <t xml:space="preserve">⚠  For illustrative purposes only. Consult your auditor / actuary before using ECL figures in financial statements.</t>
  </si>
  <si>
    <t xml:space="preserve">IFRS 9 ECL Calculator — Single Exposure</t>
  </si>
  <si>
    <t xml:space="preserve">Formula:  ECL = PD × LGD × EAD     |     Stages: 1 = 12-Month ECL   |   2 &amp; 3 = Lifetime ECL</t>
  </si>
  <si>
    <t xml:space="preserve">Parameter</t>
  </si>
  <si>
    <t xml:space="preserve">Stage 1
12-Month ECL</t>
  </si>
  <si>
    <t xml:space="preserve">Stage 2
Lifetime ECL</t>
  </si>
  <si>
    <t xml:space="preserve">Stage 3
Impaired — Lifetime ECL</t>
  </si>
  <si>
    <t xml:space="preserve">  A.  Loan / Asset Details</t>
  </si>
  <si>
    <t xml:space="preserve">Exposure at Default — EAD ($)</t>
  </si>
  <si>
    <t xml:space="preserve">Enter outstanding balance / EAD</t>
  </si>
  <si>
    <t xml:space="preserve">Remaining Maturity (years)</t>
  </si>
  <si>
    <t xml:space="preserve">Used to calculate lifetime PD horizon</t>
  </si>
  <si>
    <t xml:space="preserve">Original Effective Interest Rate</t>
  </si>
  <si>
    <t xml:space="preserve">Used for discounting cash flows (IFRS 9.B5.4.5)</t>
  </si>
  <si>
    <t xml:space="preserve">  B.  Credit Risk Parameters</t>
  </si>
  <si>
    <t xml:space="preserve">Probability of Default (PD)</t>
  </si>
  <si>
    <t xml:space="preserve">Stage 1=12-mth PD  |  Stage 2=Lifetime PD  |  Stage 3=100%</t>
  </si>
  <si>
    <t xml:space="preserve">Loss Given Default (LGD)</t>
  </si>
  <si>
    <t xml:space="preserve">1 − recovery rate. Adjust per collateral / seniority</t>
  </si>
  <si>
    <t xml:space="preserve">  C.  ECL Calculation</t>
  </si>
  <si>
    <t xml:space="preserve">Undiscounted ECL  (PD × LGD × EAD)</t>
  </si>
  <si>
    <t xml:space="preserve">No discounting if effect is immaterial (IFRS 9.5.5.17)</t>
  </si>
  <si>
    <t xml:space="preserve">Discount Factor  (1/(1+EIR)^(maturity/2))</t>
  </si>
  <si>
    <t xml:space="preserve">Mid-year convention; uses original EIR</t>
  </si>
  <si>
    <t xml:space="preserve">✦  Discounted ECL ($)</t>
  </si>
  <si>
    <t xml:space="preserve">Recognised loss allowance on balance sheet</t>
  </si>
  <si>
    <t xml:space="preserve">  D.  Interest Income Recognition</t>
  </si>
  <si>
    <t xml:space="preserve">Gross Carrying Amount ($)</t>
  </si>
  <si>
    <t xml:space="preserve">Net Carrying Amount (Gross − ECL) ($)</t>
  </si>
  <si>
    <t xml:space="preserve">Interest Income Base</t>
  </si>
  <si>
    <t xml:space="preserve">Gross</t>
  </si>
  <si>
    <t xml:space="preserve">Net</t>
  </si>
  <si>
    <t xml:space="preserve">Stage 3 = interest on net carrying amount (IFRS 9.B5.4.1)</t>
  </si>
  <si>
    <t xml:space="preserve">Annual Interest Income ($)</t>
  </si>
  <si>
    <t xml:space="preserve">  E.  Probability-Weighted ECL  (IFRS 9.5.5.17 — Scenario Analysis)</t>
  </si>
  <si>
    <t xml:space="preserve">Applies to Stage 1 column by default. Adjust ECL estimates and weights to match your macro scenarios.</t>
  </si>
  <si>
    <t xml:space="preserve">Scenario</t>
  </si>
  <si>
    <t xml:space="preserve">ECL Estimate ($)</t>
  </si>
  <si>
    <t xml:space="preserve">Weight (%)</t>
  </si>
  <si>
    <t xml:space="preserve">Weighted ECL ($)</t>
  </si>
  <si>
    <t xml:space="preserve">Base Case</t>
  </si>
  <si>
    <t xml:space="preserve">Optimistic</t>
  </si>
  <si>
    <t xml:space="preserve">Pessimistic</t>
  </si>
  <si>
    <t xml:space="preserve">Weight Check (must = 100%)</t>
  </si>
  <si>
    <t xml:space="preserve">✦  Probability-Weighted ECL ($)</t>
  </si>
  <si>
    <t xml:space="preserve">  F.  Accounting Entries</t>
  </si>
  <si>
    <t xml:space="preserve">STAGE 1 &amp; 2  —  Initial Recognition</t>
  </si>
  <si>
    <t xml:space="preserve">Dr. Impairment Loss / P&amp;L  ($)</t>
  </si>
  <si>
    <t xml:space="preserve">    Cr. Loss Allowance / Balance Sheet  ($)</t>
  </si>
  <si>
    <t xml:space="preserve">STAGE 3  —  Credit-Impaired</t>
  </si>
  <si>
    <t xml:space="preserve">IFRS 9 — Trade Receivables Simplified Approach (Provision Matrix)</t>
  </si>
  <si>
    <t xml:space="preserve">IFRS 9.5.5.15 — Simplified approach: lifetime ECL from day one for trade receivables</t>
  </si>
  <si>
    <t xml:space="preserve">Ageing Bucket</t>
  </si>
  <si>
    <t xml:space="preserve">Gross Balance ($)</t>
  </si>
  <si>
    <t xml:space="preserve">Loss Rate (%)</t>
  </si>
  <si>
    <t xml:space="preserve">ECL ($)</t>
  </si>
  <si>
    <t xml:space="preserve">Notes</t>
  </si>
  <si>
    <t xml:space="preserve">Current (not yet due)</t>
  </si>
  <si>
    <t xml:space="preserve">Historical default rate — performing</t>
  </si>
  <si>
    <t xml:space="preserve">1–30 days past due</t>
  </si>
  <si>
    <t xml:space="preserve">Slight increase in risk</t>
  </si>
  <si>
    <t xml:space="preserve">31–60 days past due</t>
  </si>
  <si>
    <t xml:space="preserve">Consider SICR assessment</t>
  </si>
  <si>
    <t xml:space="preserve">61–90 days past due</t>
  </si>
  <si>
    <t xml:space="preserve">SICR likely — Stage 2 indicators</t>
  </si>
  <si>
    <t xml:space="preserve">91–180 days past due</t>
  </si>
  <si>
    <t xml:space="preserve">Probable Stage 3 — credit impaired</t>
  </si>
  <si>
    <t xml:space="preserve">Over 180 days past due</t>
  </si>
  <si>
    <t xml:space="preserve">Stage 3 — lifetime ECL</t>
  </si>
  <si>
    <t xml:space="preserve">TOTAL</t>
  </si>
  <si>
    <t xml:space="preserve">Effective overall loss rate</t>
  </si>
  <si>
    <t xml:space="preserve">ECL Coverage Ratio</t>
  </si>
  <si>
    <t xml:space="preserve">Total Gross Receivables ($)</t>
  </si>
  <si>
    <t xml:space="preserve">Total ECL Allowance ($)</t>
  </si>
  <si>
    <t xml:space="preserve">Coverage Ratio (%)</t>
  </si>
  <si>
    <t xml:space="preserve">IFRS 9 — Portfolio ECL Summary</t>
  </si>
  <si>
    <t xml:space="preserve">Enter up to 10 exposures. Stage, PD and LGD can be overridden per row. EAD in reporting currency.</t>
  </si>
  <si>
    <t xml:space="preserve">Exposure / Borrower</t>
  </si>
  <si>
    <t xml:space="preserve">EAD ($)</t>
  </si>
  <si>
    <t xml:space="preserve">Stage</t>
  </si>
  <si>
    <t xml:space="preserve">PD (%)</t>
  </si>
  <si>
    <t xml:space="preserve">LGD (%)</t>
  </si>
  <si>
    <t xml:space="preserve">ECL / EAD</t>
  </si>
  <si>
    <t xml:space="preserve">Corporate Loan A</t>
  </si>
  <si>
    <t xml:space="preserve">Corporate Loan B</t>
  </si>
  <si>
    <t xml:space="preserve">SME Loan C</t>
  </si>
  <si>
    <t xml:space="preserve">Mortgage D</t>
  </si>
  <si>
    <t xml:space="preserve">Trade Finance E</t>
  </si>
  <si>
    <t xml:space="preserve">Overdraft F</t>
  </si>
  <si>
    <t xml:space="preserve">Bond G</t>
  </si>
  <si>
    <t xml:space="preserve">Lease Receivable H</t>
  </si>
  <si>
    <t xml:space="preserve">Interco Loan I</t>
  </si>
  <si>
    <t xml:space="preserve">Consumer Loan J</t>
  </si>
  <si>
    <t xml:space="preserve">PORTFOLIO TOTAL</t>
  </si>
  <si>
    <t xml:space="preserve">  Stage Breakdown</t>
  </si>
  <si>
    <t xml:space="preserve"># Exposures</t>
  </si>
  <si>
    <t xml:space="preserve">Total EAD ($)</t>
  </si>
  <si>
    <t xml:space="preserve">Total ECL ($)</t>
  </si>
  <si>
    <t xml:space="preserve">Stage 1 — 12-Month ECL</t>
  </si>
  <si>
    <t xml:space="preserve">Stage 2 — Lifetime ECL (SICR)</t>
  </si>
  <si>
    <t xml:space="preserve">Stage 3 — Lifetime ECL (Impaired)</t>
  </si>
  <si>
    <t xml:space="preserve">Centralised Assumptions — IFRS 9 ECL Model</t>
  </si>
  <si>
    <t xml:space="preserve">All blue-text cells are inputs. Reference these cells in your models instead of hardcoding values.</t>
  </si>
  <si>
    <t xml:space="preserve">  Macro Scenario Weights</t>
  </si>
  <si>
    <t xml:space="preserve">Weight</t>
  </si>
  <si>
    <t xml:space="preserve">Description</t>
  </si>
  <si>
    <t xml:space="preserve">Base</t>
  </si>
  <si>
    <t xml:space="preserve">Central outlook — weighted most heavily</t>
  </si>
  <si>
    <t xml:space="preserve">Upside scenario — improving macros</t>
  </si>
  <si>
    <t xml:space="preserve">Downside scenario — adverse conditions</t>
  </si>
  <si>
    <t xml:space="preserve">Weight Check</t>
  </si>
  <si>
    <t xml:space="preserve">Must = 100%</t>
  </si>
  <si>
    <t xml:space="preserve">  Default PD Rates by Rating / Segment</t>
  </si>
  <si>
    <t xml:space="preserve">Segment / Rating</t>
  </si>
  <si>
    <t xml:space="preserve">12-Month PD</t>
  </si>
  <si>
    <t xml:space="preserve">Source / Notes</t>
  </si>
  <si>
    <t xml:space="preserve">AAA / Investment Grade</t>
  </si>
  <si>
    <t xml:space="preserve">Moody's / internal historical data</t>
  </si>
  <si>
    <t xml:space="preserve">A / Strong Corporates</t>
  </si>
  <si>
    <t xml:space="preserve">BBB / Mid-Grade</t>
  </si>
  <si>
    <t xml:space="preserve">Basel II reference PD</t>
  </si>
  <si>
    <t xml:space="preserve">BB / Sub-Investment</t>
  </si>
  <si>
    <t xml:space="preserve">B / Speculative</t>
  </si>
  <si>
    <t xml:space="preserve">Internal scoring model</t>
  </si>
  <si>
    <t xml:space="preserve">CCC / Near Default</t>
  </si>
  <si>
    <t xml:space="preserve">Regulatory estimate</t>
  </si>
  <si>
    <t xml:space="preserve">Retail Mortgages</t>
  </si>
  <si>
    <t xml:space="preserve">Portfolio historical average</t>
  </si>
  <si>
    <t xml:space="preserve">SME Loans</t>
  </si>
  <si>
    <t xml:space="preserve">Consumer / Personal</t>
  </si>
  <si>
    <t xml:space="preserve">  Standard LGD Rates by Collateral Type</t>
  </si>
  <si>
    <t xml:space="preserve">Collateral / Seniority</t>
  </si>
  <si>
    <t xml:space="preserve">LGD</t>
  </si>
  <si>
    <t xml:space="preserve">Secured — Residential Property</t>
  </si>
  <si>
    <t xml:space="preserve">Strong collateral, regulated recovery</t>
  </si>
  <si>
    <t xml:space="preserve">Secured — Commercial Property</t>
  </si>
  <si>
    <t xml:space="preserve">Lower liquidity, longer recovery</t>
  </si>
  <si>
    <t xml:space="preserve">Secured — Financial Collateral</t>
  </si>
  <si>
    <t xml:space="preserve">Cash / marketable securities</t>
  </si>
  <si>
    <t xml:space="preserve">Unsecured Senior</t>
  </si>
  <si>
    <t xml:space="preserve">Basel II standard reference</t>
  </si>
  <si>
    <t xml:space="preserve">Unsecured Subordinated</t>
  </si>
  <si>
    <t xml:space="preserve">Limited recovery prospects</t>
  </si>
  <si>
    <t xml:space="preserve">Trade Receivables (current)</t>
  </si>
  <si>
    <t xml:space="preserve">Short tenor, high recovery</t>
  </si>
  <si>
    <t xml:space="preserve">Trade Receivables (90+ days)</t>
  </si>
  <si>
    <t xml:space="preserve">Aged — significant write-off risk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</si>
</sst>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\$#,##0"/>
    <numFmt numFmtId="166" formatCode="0.0"/>
    <numFmt numFmtId="167" formatCode="0.0%"/>
    <numFmt numFmtId="168" formatCode="0.00%"/>
    <numFmt numFmtId="169" formatCode="0.0000"/>
    <numFmt numFmtId="170" formatCode="@"/>
    <numFmt numFmtId="171" formatCode="0%"/>
    <numFmt numFmtId="172" formatCode="General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F3864"/>
      <name val="Arial"/>
      <family val="0"/>
      <charset val="1"/>
    </font>
    <font>
      <sz val="11"/>
      <color rgb="FF1F6B75"/>
      <name val="Arial"/>
      <family val="0"/>
      <charset val="1"/>
    </font>
    <font>
      <sz val="9"/>
      <color rgb="FF88888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777777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"/>
      <color rgb="FF1F3864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D6E4F0"/>
        <bgColor rgb="FFE8F5E9"/>
      </patternFill>
    </fill>
    <fill>
      <patternFill patternType="solid">
        <fgColor rgb="FFFFFFFF"/>
        <bgColor rgb="FFFFFDE7"/>
      </patternFill>
    </fill>
    <fill>
      <patternFill patternType="solid">
        <fgColor rgb="FFFFFDE7"/>
        <bgColor rgb="FFFFF8E1"/>
      </patternFill>
    </fill>
    <fill>
      <patternFill patternType="solid">
        <fgColor rgb="FF1F6B75"/>
        <bgColor rgb="FF008080"/>
      </patternFill>
    </fill>
    <fill>
      <patternFill patternType="solid">
        <fgColor rgb="FFF5F5F5"/>
        <bgColor rgb="FFE8F5E9"/>
      </patternFill>
    </fill>
    <fill>
      <patternFill patternType="solid">
        <fgColor rgb="FFE8F5E9"/>
        <bgColor rgb="FFF5F5F5"/>
      </patternFill>
    </fill>
    <fill>
      <patternFill patternType="solid">
        <fgColor rgb="FFFFF8E1"/>
        <bgColor rgb="FFFFFDE7"/>
      </patternFill>
    </fill>
    <fill>
      <patternFill patternType="solid">
        <fgColor rgb="FFFFEBEE"/>
        <bgColor rgb="FFF5F5F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medium">
        <color rgb="FF1F3864"/>
      </left>
      <right style="medium">
        <color rgb="FF1F3864"/>
      </right>
      <top style="medium">
        <color rgb="FF1F3864"/>
      </top>
      <bottom style="medium">
        <color rgb="FF1F386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15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5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5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5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1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9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B75"/>
      <rgbColor rgb="FFCCCCCC"/>
      <rgbColor rgb="FF888888"/>
      <rgbColor rgb="FF9999FF"/>
      <rgbColor rgb="FF993366"/>
      <rgbColor rgb="FFFFF8E1"/>
      <rgbColor rgb="FFE8F5E9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FFEBEE"/>
      <rgbColor rgb="FFFFFD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77777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3" min="3" style="0" width="52"/>
    <col collapsed="false" customWidth="true" hidden="false" outlineLevel="0" max="4" min="4" style="0" width="3"/>
  </cols>
  <sheetData>
    <row r="1" customFormat="false" ht="9.75" hidden="false" customHeight="true" outlineLevel="0" collapsed="false"/>
    <row r="2" customFormat="false" ht="43.5" hidden="false" customHeight="true" outlineLevel="0" collapsed="false">
      <c r="B2" s="1" t="s">
        <v>0</v>
      </c>
      <c r="C2" s="1"/>
    </row>
    <row r="3" customFormat="false" ht="21.75" hidden="false" customHeight="true" outlineLevel="0" collapsed="false">
      <c r="B3" s="2" t="s">
        <v>1</v>
      </c>
      <c r="C3" s="2"/>
    </row>
    <row r="4" customFormat="false" ht="15.75" hidden="false" customHeight="true" outlineLevel="0" collapsed="false">
      <c r="B4" s="3" t="s">
        <v>2</v>
      </c>
      <c r="C4" s="3"/>
    </row>
    <row r="5" customFormat="false" ht="3" hidden="false" customHeight="true" outlineLevel="0" collapsed="false">
      <c r="B5" s="4"/>
      <c r="C5" s="4"/>
    </row>
    <row r="6" customFormat="false" ht="12" hidden="false" customHeight="true" outlineLevel="0" collapsed="false"/>
    <row r="7" customFormat="false" ht="21.75" hidden="false" customHeight="true" outlineLevel="0" collapsed="false">
      <c r="B7" s="5" t="s">
        <v>3</v>
      </c>
      <c r="C7" s="5"/>
    </row>
    <row r="8" customFormat="false" ht="21.75" hidden="false" customHeight="true" outlineLevel="0" collapsed="false">
      <c r="B8" s="6" t="s">
        <v>4</v>
      </c>
      <c r="C8" s="7" t="s">
        <v>5</v>
      </c>
    </row>
    <row r="9" customFormat="false" ht="21.75" hidden="false" customHeight="true" outlineLevel="0" collapsed="false">
      <c r="B9" s="8" t="s">
        <v>6</v>
      </c>
      <c r="C9" s="9" t="s">
        <v>7</v>
      </c>
    </row>
    <row r="10" customFormat="false" ht="21.75" hidden="false" customHeight="true" outlineLevel="0" collapsed="false">
      <c r="B10" s="6" t="s">
        <v>8</v>
      </c>
      <c r="C10" s="7" t="s">
        <v>9</v>
      </c>
    </row>
    <row r="11" customFormat="false" ht="21.75" hidden="false" customHeight="true" outlineLevel="0" collapsed="false">
      <c r="B11" s="8" t="s">
        <v>10</v>
      </c>
      <c r="C11" s="9" t="s">
        <v>11</v>
      </c>
    </row>
    <row r="12" customFormat="false" ht="12" hidden="false" customHeight="true" outlineLevel="0" collapsed="false"/>
    <row r="13" customFormat="false" ht="21.75" hidden="false" customHeight="true" outlineLevel="0" collapsed="false">
      <c r="B13" s="5" t="s">
        <v>12</v>
      </c>
      <c r="C13" s="5"/>
    </row>
    <row r="14" customFormat="false" ht="19.5" hidden="false" customHeight="true" outlineLevel="0" collapsed="false">
      <c r="B14" s="10" t="s">
        <v>13</v>
      </c>
      <c r="C14" s="9" t="s">
        <v>14</v>
      </c>
    </row>
    <row r="15" customFormat="false" ht="19.5" hidden="false" customHeight="true" outlineLevel="0" collapsed="false">
      <c r="B15" s="11" t="s">
        <v>15</v>
      </c>
      <c r="C15" s="9" t="s">
        <v>16</v>
      </c>
    </row>
    <row r="16" customFormat="false" ht="19.5" hidden="false" customHeight="true" outlineLevel="0" collapsed="false">
      <c r="B16" s="12" t="s">
        <v>17</v>
      </c>
      <c r="C16" s="13" t="s">
        <v>18</v>
      </c>
    </row>
    <row r="17" customFormat="false" ht="19.5" hidden="false" customHeight="true" outlineLevel="0" collapsed="false">
      <c r="B17" s="6" t="s">
        <v>19</v>
      </c>
      <c r="C17" s="7" t="s">
        <v>20</v>
      </c>
    </row>
    <row r="18" customFormat="false" ht="12" hidden="false" customHeight="true" outlineLevel="0" collapsed="false"/>
    <row r="19" customFormat="false" ht="27.75" hidden="false" customHeight="true" outlineLevel="0" collapsed="false">
      <c r="B19" s="14" t="s">
        <v>21</v>
      </c>
      <c r="C19" s="14"/>
    </row>
  </sheetData>
  <mergeCells count="7">
    <mergeCell ref="B2:C2"/>
    <mergeCell ref="B3:C3"/>
    <mergeCell ref="B4:C4"/>
    <mergeCell ref="B5:C5"/>
    <mergeCell ref="B7:C7"/>
    <mergeCell ref="B13:C13"/>
    <mergeCell ref="B19:C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5" min="3" style="0" width="16"/>
    <col collapsed="false" customWidth="true" hidden="false" outlineLevel="0" max="6" min="6" style="0" width="3"/>
    <col collapsed="false" customWidth="true" hidden="false" outlineLevel="0" max="7" min="7" style="0" width="34"/>
  </cols>
  <sheetData>
    <row r="1" customFormat="false" ht="33.75" hidden="false" customHeight="true" outlineLevel="0" collapsed="false">
      <c r="B1" s="15" t="s">
        <v>22</v>
      </c>
      <c r="C1" s="15"/>
      <c r="D1" s="15"/>
      <c r="E1" s="15"/>
    </row>
    <row r="2" customFormat="false" ht="18" hidden="false" customHeight="true" outlineLevel="0" collapsed="false">
      <c r="B2" s="16" t="s">
        <v>23</v>
      </c>
      <c r="C2" s="16"/>
      <c r="D2" s="16"/>
      <c r="E2" s="16"/>
    </row>
    <row r="3" customFormat="false" ht="7.5" hidden="false" customHeight="true" outlineLevel="0" collapsed="false"/>
    <row r="4" customFormat="false" ht="36" hidden="false" customHeight="true" outlineLevel="0" collapsed="false">
      <c r="B4" s="17" t="s">
        <v>24</v>
      </c>
      <c r="C4" s="18" t="s">
        <v>25</v>
      </c>
      <c r="D4" s="18" t="s">
        <v>26</v>
      </c>
      <c r="E4" s="18" t="s">
        <v>27</v>
      </c>
    </row>
    <row r="5" customFormat="false" ht="21.75" hidden="false" customHeight="true" outlineLevel="0" collapsed="false">
      <c r="B5" s="19" t="s">
        <v>28</v>
      </c>
      <c r="C5" s="19"/>
      <c r="D5" s="19"/>
      <c r="E5" s="19"/>
    </row>
    <row r="6" customFormat="false" ht="19.5" hidden="false" customHeight="true" outlineLevel="0" collapsed="false">
      <c r="B6" s="20" t="s">
        <v>29</v>
      </c>
      <c r="C6" s="21" t="n">
        <v>100000</v>
      </c>
      <c r="D6" s="21" t="n">
        <v>100000</v>
      </c>
      <c r="E6" s="21" t="n">
        <v>100000</v>
      </c>
      <c r="G6" s="22" t="s">
        <v>30</v>
      </c>
    </row>
    <row r="7" customFormat="false" ht="19.5" hidden="false" customHeight="true" outlineLevel="0" collapsed="false">
      <c r="B7" s="20" t="s">
        <v>31</v>
      </c>
      <c r="C7" s="23" t="n">
        <v>5</v>
      </c>
      <c r="D7" s="23" t="n">
        <v>5</v>
      </c>
      <c r="E7" s="23" t="n">
        <v>5</v>
      </c>
      <c r="G7" s="22" t="s">
        <v>32</v>
      </c>
    </row>
    <row r="8" customFormat="false" ht="19.5" hidden="false" customHeight="true" outlineLevel="0" collapsed="false">
      <c r="B8" s="20" t="s">
        <v>33</v>
      </c>
      <c r="C8" s="24" t="n">
        <v>0.06</v>
      </c>
      <c r="D8" s="24" t="n">
        <v>0.06</v>
      </c>
      <c r="E8" s="24" t="n">
        <v>0.06</v>
      </c>
      <c r="G8" s="22" t="s">
        <v>34</v>
      </c>
    </row>
    <row r="9" customFormat="false" ht="7.5" hidden="false" customHeight="true" outlineLevel="0" collapsed="false"/>
    <row r="10" customFormat="false" ht="21.75" hidden="false" customHeight="true" outlineLevel="0" collapsed="false">
      <c r="B10" s="19" t="s">
        <v>35</v>
      </c>
      <c r="C10" s="19"/>
      <c r="D10" s="19"/>
      <c r="E10" s="19"/>
    </row>
    <row r="11" customFormat="false" ht="19.5" hidden="false" customHeight="true" outlineLevel="0" collapsed="false">
      <c r="B11" s="20" t="s">
        <v>36</v>
      </c>
      <c r="C11" s="25" t="n">
        <v>0.005</v>
      </c>
      <c r="D11" s="25" t="n">
        <v>0.08</v>
      </c>
      <c r="E11" s="25" t="n">
        <v>1</v>
      </c>
      <c r="G11" s="22" t="s">
        <v>37</v>
      </c>
    </row>
    <row r="12" customFormat="false" ht="19.5" hidden="false" customHeight="true" outlineLevel="0" collapsed="false">
      <c r="B12" s="20" t="s">
        <v>38</v>
      </c>
      <c r="C12" s="24" t="n">
        <v>0.4</v>
      </c>
      <c r="D12" s="24" t="n">
        <v>0.4</v>
      </c>
      <c r="E12" s="24" t="n">
        <v>0.4</v>
      </c>
      <c r="G12" s="22" t="s">
        <v>39</v>
      </c>
    </row>
    <row r="13" customFormat="false" ht="7.5" hidden="false" customHeight="true" outlineLevel="0" collapsed="false"/>
    <row r="14" customFormat="false" ht="21.75" hidden="false" customHeight="true" outlineLevel="0" collapsed="false">
      <c r="B14" s="19" t="s">
        <v>40</v>
      </c>
      <c r="C14" s="19"/>
      <c r="D14" s="19"/>
      <c r="E14" s="19"/>
    </row>
    <row r="15" customFormat="false" ht="21.75" hidden="false" customHeight="true" outlineLevel="0" collapsed="false">
      <c r="B15" s="20" t="s">
        <v>41</v>
      </c>
      <c r="C15" s="26" t="n">
        <f aca="false">C11*C12*C6</f>
        <v>200</v>
      </c>
      <c r="D15" s="26" t="n">
        <f aca="false">D11*D12*D6</f>
        <v>3200</v>
      </c>
      <c r="E15" s="26" t="n">
        <f aca="false">E11*E12*E6</f>
        <v>40000</v>
      </c>
      <c r="G15" s="22" t="s">
        <v>42</v>
      </c>
    </row>
    <row r="16" customFormat="false" ht="21.75" hidden="false" customHeight="true" outlineLevel="0" collapsed="false">
      <c r="B16" s="20" t="s">
        <v>43</v>
      </c>
      <c r="C16" s="27" t="n">
        <f aca="false">1/(1+C8)^(C7/2)</f>
        <v>0.864440959734126</v>
      </c>
      <c r="D16" s="27" t="n">
        <f aca="false">1/(1+D8)^(D7/2)</f>
        <v>0.864440959734126</v>
      </c>
      <c r="E16" s="27" t="n">
        <f aca="false">1/(1+E8)^(E7/2)</f>
        <v>0.864440959734126</v>
      </c>
      <c r="G16" s="22" t="s">
        <v>44</v>
      </c>
    </row>
    <row r="17" customFormat="false" ht="21.75" hidden="false" customHeight="true" outlineLevel="0" collapsed="false">
      <c r="B17" s="28" t="s">
        <v>45</v>
      </c>
      <c r="C17" s="29" t="n">
        <f aca="false">C15*C16</f>
        <v>172.888191946825</v>
      </c>
      <c r="D17" s="29" t="n">
        <f aca="false">D15*D16</f>
        <v>2766.2110711492</v>
      </c>
      <c r="E17" s="29" t="n">
        <f aca="false">E15*E16</f>
        <v>34577.638389365</v>
      </c>
      <c r="G17" s="22" t="s">
        <v>46</v>
      </c>
    </row>
    <row r="18" customFormat="false" ht="7.5" hidden="false" customHeight="true" outlineLevel="0" collapsed="false"/>
    <row r="19" customFormat="false" ht="21.75" hidden="false" customHeight="true" outlineLevel="0" collapsed="false">
      <c r="B19" s="19" t="s">
        <v>47</v>
      </c>
      <c r="C19" s="19"/>
      <c r="D19" s="19"/>
      <c r="E19" s="19"/>
    </row>
    <row r="20" customFormat="false" ht="19.5" hidden="false" customHeight="true" outlineLevel="0" collapsed="false">
      <c r="B20" s="20" t="s">
        <v>48</v>
      </c>
      <c r="C20" s="26" t="n">
        <f aca="false">C6</f>
        <v>100000</v>
      </c>
      <c r="D20" s="26" t="n">
        <f aca="false">D6</f>
        <v>100000</v>
      </c>
      <c r="E20" s="26" t="n">
        <f aca="false">E6</f>
        <v>100000</v>
      </c>
    </row>
    <row r="21" customFormat="false" ht="19.5" hidden="false" customHeight="true" outlineLevel="0" collapsed="false">
      <c r="B21" s="20" t="s">
        <v>49</v>
      </c>
      <c r="C21" s="26" t="n">
        <f aca="false">C6-C17</f>
        <v>99827.1118080532</v>
      </c>
      <c r="D21" s="26" t="n">
        <f aca="false">D6-D17</f>
        <v>97233.7889288508</v>
      </c>
      <c r="E21" s="26" t="n">
        <f aca="false">E6-E17</f>
        <v>65422.361610635</v>
      </c>
    </row>
    <row r="22" customFormat="false" ht="19.5" hidden="false" customHeight="true" outlineLevel="0" collapsed="false">
      <c r="B22" s="20" t="s">
        <v>50</v>
      </c>
      <c r="C22" s="30" t="s">
        <v>51</v>
      </c>
      <c r="D22" s="30" t="s">
        <v>51</v>
      </c>
      <c r="E22" s="30" t="s">
        <v>52</v>
      </c>
      <c r="G22" s="22" t="s">
        <v>53</v>
      </c>
    </row>
    <row r="23" customFormat="false" ht="19.5" hidden="false" customHeight="true" outlineLevel="0" collapsed="false">
      <c r="B23" s="20" t="s">
        <v>54</v>
      </c>
      <c r="C23" s="26" t="n">
        <f aca="false">C6*C8</f>
        <v>6000</v>
      </c>
      <c r="D23" s="26" t="n">
        <f aca="false">D6*D8</f>
        <v>6000</v>
      </c>
      <c r="E23" s="26" t="n">
        <f aca="false">E21*E8</f>
        <v>3925.3416966381</v>
      </c>
    </row>
    <row r="24" customFormat="false" ht="7.5" hidden="false" customHeight="true" outlineLevel="0" collapsed="false"/>
    <row r="25" customFormat="false" ht="21.75" hidden="false" customHeight="true" outlineLevel="0" collapsed="false">
      <c r="B25" s="19" t="s">
        <v>55</v>
      </c>
      <c r="C25" s="19"/>
      <c r="D25" s="19"/>
      <c r="E25" s="19"/>
    </row>
    <row r="26" customFormat="false" ht="15.75" hidden="false" customHeight="true" outlineLevel="0" collapsed="false">
      <c r="B26" s="31" t="s">
        <v>56</v>
      </c>
      <c r="C26" s="31"/>
      <c r="D26" s="31"/>
      <c r="E26" s="31"/>
    </row>
    <row r="27" customFormat="false" ht="21.75" hidden="false" customHeight="true" outlineLevel="0" collapsed="false">
      <c r="B27" s="32" t="s">
        <v>57</v>
      </c>
      <c r="C27" s="32" t="s">
        <v>58</v>
      </c>
      <c r="D27" s="32" t="s">
        <v>59</v>
      </c>
      <c r="E27" s="32" t="s">
        <v>60</v>
      </c>
    </row>
    <row r="28" customFormat="false" ht="19.5" hidden="false" customHeight="true" outlineLevel="0" collapsed="false">
      <c r="B28" s="20" t="s">
        <v>61</v>
      </c>
      <c r="C28" s="21" t="n">
        <f aca="false">C17</f>
        <v>172.888191946825</v>
      </c>
      <c r="D28" s="33" t="n">
        <v>0.6</v>
      </c>
      <c r="E28" s="26" t="n">
        <f aca="false">C28*D28</f>
        <v>103.732915168095</v>
      </c>
    </row>
    <row r="29" customFormat="false" ht="19.5" hidden="false" customHeight="true" outlineLevel="0" collapsed="false">
      <c r="B29" s="20" t="s">
        <v>62</v>
      </c>
      <c r="C29" s="21" t="n">
        <f aca="false">C17*0.65</f>
        <v>112.377324765436</v>
      </c>
      <c r="D29" s="33" t="n">
        <v>0.25</v>
      </c>
      <c r="E29" s="26" t="n">
        <f aca="false">C29*D29</f>
        <v>28.0943311913591</v>
      </c>
    </row>
    <row r="30" customFormat="false" ht="19.5" hidden="false" customHeight="true" outlineLevel="0" collapsed="false">
      <c r="B30" s="20" t="s">
        <v>63</v>
      </c>
      <c r="C30" s="21" t="n">
        <f aca="false">C17*1.75</f>
        <v>302.554335906944</v>
      </c>
      <c r="D30" s="33" t="n">
        <v>0.15</v>
      </c>
      <c r="E30" s="26" t="n">
        <f aca="false">C30*D30</f>
        <v>45.3831503860416</v>
      </c>
    </row>
    <row r="31" customFormat="false" ht="19.5" hidden="false" customHeight="true" outlineLevel="0" collapsed="false">
      <c r="B31" s="34" t="s">
        <v>64</v>
      </c>
      <c r="C31" s="35"/>
      <c r="D31" s="36" t="n">
        <f aca="false">SUM(D28:D30)</f>
        <v>1</v>
      </c>
      <c r="E31" s="35"/>
    </row>
    <row r="32" customFormat="false" ht="21.75" hidden="false" customHeight="true" outlineLevel="0" collapsed="false">
      <c r="B32" s="28" t="s">
        <v>65</v>
      </c>
      <c r="C32" s="29"/>
      <c r="D32" s="29"/>
      <c r="E32" s="29" t="n">
        <f aca="false">SUMPRODUCT(C28:C30,D28:D30)</f>
        <v>177.210396745496</v>
      </c>
    </row>
    <row r="33" customFormat="false" ht="7.5" hidden="false" customHeight="true" outlineLevel="0" collapsed="false"/>
    <row r="34" customFormat="false" ht="21.75" hidden="false" customHeight="true" outlineLevel="0" collapsed="false">
      <c r="B34" s="19" t="s">
        <v>66</v>
      </c>
      <c r="C34" s="19"/>
      <c r="D34" s="19"/>
      <c r="E34" s="19"/>
    </row>
    <row r="35" customFormat="false" ht="18" hidden="false" customHeight="true" outlineLevel="0" collapsed="false">
      <c r="B35" s="37" t="s">
        <v>67</v>
      </c>
      <c r="C35" s="38"/>
      <c r="D35" s="38"/>
      <c r="E35" s="38"/>
    </row>
    <row r="36" customFormat="false" ht="18" hidden="false" customHeight="true" outlineLevel="0" collapsed="false">
      <c r="B36" s="39" t="s">
        <v>68</v>
      </c>
      <c r="C36" s="40" t="n">
        <f aca="false">C17</f>
        <v>172.888191946825</v>
      </c>
      <c r="D36" s="40" t="n">
        <f aca="false">D17</f>
        <v>2766.2110711492</v>
      </c>
      <c r="E36" s="38"/>
    </row>
    <row r="37" customFormat="false" ht="18" hidden="false" customHeight="true" outlineLevel="0" collapsed="false">
      <c r="B37" s="41" t="s">
        <v>69</v>
      </c>
      <c r="C37" s="40" t="n">
        <f aca="false">C17</f>
        <v>172.888191946825</v>
      </c>
      <c r="D37" s="40" t="n">
        <f aca="false">D17</f>
        <v>2766.2110711492</v>
      </c>
      <c r="E37" s="38"/>
    </row>
    <row r="38" customFormat="false" ht="18" hidden="false" customHeight="true" outlineLevel="0" collapsed="false">
      <c r="B38" s="39"/>
      <c r="C38" s="38"/>
      <c r="D38" s="38"/>
      <c r="E38" s="38"/>
    </row>
    <row r="39" customFormat="false" ht="18" hidden="false" customHeight="true" outlineLevel="0" collapsed="false">
      <c r="B39" s="37" t="s">
        <v>70</v>
      </c>
      <c r="C39" s="38"/>
      <c r="D39" s="38"/>
      <c r="E39" s="38"/>
    </row>
    <row r="40" customFormat="false" ht="18" hidden="false" customHeight="true" outlineLevel="0" collapsed="false">
      <c r="B40" s="39" t="s">
        <v>68</v>
      </c>
      <c r="C40" s="38"/>
      <c r="D40" s="38"/>
      <c r="E40" s="40" t="n">
        <f aca="false">E17</f>
        <v>34577.638389365</v>
      </c>
    </row>
    <row r="41" customFormat="false" ht="18" hidden="false" customHeight="true" outlineLevel="0" collapsed="false">
      <c r="B41" s="41" t="s">
        <v>69</v>
      </c>
      <c r="C41" s="38"/>
      <c r="D41" s="38"/>
      <c r="E41" s="40" t="n">
        <f aca="false">E17</f>
        <v>34577.638389365</v>
      </c>
    </row>
  </sheetData>
  <mergeCells count="9">
    <mergeCell ref="B1:E1"/>
    <mergeCell ref="B2:E2"/>
    <mergeCell ref="B5:E5"/>
    <mergeCell ref="B10:E10"/>
    <mergeCell ref="B14:E14"/>
    <mergeCell ref="B19:E19"/>
    <mergeCell ref="B25:E25"/>
    <mergeCell ref="B26:E26"/>
    <mergeCell ref="B34:E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3" min="3" style="0" width="20"/>
    <col collapsed="false" customWidth="true" hidden="false" outlineLevel="0" max="5" min="4" style="0" width="16"/>
    <col collapsed="false" customWidth="true" hidden="false" outlineLevel="0" max="6" min="6" style="0" width="20"/>
    <col collapsed="false" customWidth="true" hidden="false" outlineLevel="0" max="7" min="7" style="0" width="3"/>
  </cols>
  <sheetData>
    <row r="1" customFormat="false" ht="33.75" hidden="false" customHeight="true" outlineLevel="0" collapsed="false">
      <c r="B1" s="15" t="s">
        <v>71</v>
      </c>
      <c r="C1" s="15"/>
      <c r="D1" s="15"/>
      <c r="E1" s="15"/>
      <c r="F1" s="15"/>
    </row>
    <row r="2" customFormat="false" ht="18" hidden="false" customHeight="true" outlineLevel="0" collapsed="false">
      <c r="B2" s="16" t="s">
        <v>72</v>
      </c>
      <c r="C2" s="16"/>
      <c r="D2" s="16"/>
      <c r="E2" s="16"/>
      <c r="F2" s="16"/>
    </row>
    <row r="3" customFormat="false" ht="7.5" hidden="false" customHeight="true" outlineLevel="0" collapsed="false"/>
    <row r="4" customFormat="false" ht="24" hidden="false" customHeight="true" outlineLevel="0" collapsed="false">
      <c r="B4" s="17" t="s">
        <v>73</v>
      </c>
      <c r="C4" s="17" t="s">
        <v>74</v>
      </c>
      <c r="D4" s="17" t="s">
        <v>75</v>
      </c>
      <c r="E4" s="17" t="s">
        <v>76</v>
      </c>
      <c r="F4" s="17" t="s">
        <v>77</v>
      </c>
    </row>
    <row r="5" customFormat="false" ht="19.5" hidden="false" customHeight="true" outlineLevel="0" collapsed="false">
      <c r="B5" s="20" t="s">
        <v>78</v>
      </c>
      <c r="C5" s="21" t="n">
        <v>500000</v>
      </c>
      <c r="D5" s="24" t="n">
        <v>0.005</v>
      </c>
      <c r="E5" s="26" t="n">
        <f aca="false">C5*D5</f>
        <v>2500</v>
      </c>
      <c r="F5" s="42" t="s">
        <v>79</v>
      </c>
    </row>
    <row r="6" customFormat="false" ht="19.5" hidden="false" customHeight="true" outlineLevel="0" collapsed="false">
      <c r="B6" s="20" t="s">
        <v>80</v>
      </c>
      <c r="C6" s="21" t="n">
        <v>100000</v>
      </c>
      <c r="D6" s="24" t="n">
        <v>0.02</v>
      </c>
      <c r="E6" s="26" t="n">
        <f aca="false">C6*D6</f>
        <v>2000</v>
      </c>
      <c r="F6" s="42" t="s">
        <v>81</v>
      </c>
    </row>
    <row r="7" customFormat="false" ht="19.5" hidden="false" customHeight="true" outlineLevel="0" collapsed="false">
      <c r="B7" s="20" t="s">
        <v>82</v>
      </c>
      <c r="C7" s="21" t="n">
        <v>50000</v>
      </c>
      <c r="D7" s="24" t="n">
        <v>0.08</v>
      </c>
      <c r="E7" s="26" t="n">
        <f aca="false">C7*D7</f>
        <v>4000</v>
      </c>
      <c r="F7" s="42" t="s">
        <v>83</v>
      </c>
    </row>
    <row r="8" customFormat="false" ht="19.5" hidden="false" customHeight="true" outlineLevel="0" collapsed="false">
      <c r="B8" s="20" t="s">
        <v>84</v>
      </c>
      <c r="C8" s="21" t="n">
        <v>30000</v>
      </c>
      <c r="D8" s="24" t="n">
        <v>0.15</v>
      </c>
      <c r="E8" s="26" t="n">
        <f aca="false">C8*D8</f>
        <v>4500</v>
      </c>
      <c r="F8" s="42" t="s">
        <v>85</v>
      </c>
    </row>
    <row r="9" customFormat="false" ht="19.5" hidden="false" customHeight="true" outlineLevel="0" collapsed="false">
      <c r="B9" s="20" t="s">
        <v>86</v>
      </c>
      <c r="C9" s="21" t="n">
        <v>15000</v>
      </c>
      <c r="D9" s="24" t="n">
        <v>0.35</v>
      </c>
      <c r="E9" s="26" t="n">
        <f aca="false">C9*D9</f>
        <v>5250</v>
      </c>
      <c r="F9" s="42" t="s">
        <v>87</v>
      </c>
    </row>
    <row r="10" customFormat="false" ht="19.5" hidden="false" customHeight="true" outlineLevel="0" collapsed="false">
      <c r="B10" s="20" t="s">
        <v>88</v>
      </c>
      <c r="C10" s="21" t="n">
        <v>5000</v>
      </c>
      <c r="D10" s="24" t="n">
        <v>0.75</v>
      </c>
      <c r="E10" s="26" t="n">
        <f aca="false">C10*D10</f>
        <v>3750</v>
      </c>
      <c r="F10" s="42" t="s">
        <v>89</v>
      </c>
    </row>
    <row r="11" customFormat="false" ht="21.75" hidden="false" customHeight="true" outlineLevel="0" collapsed="false">
      <c r="B11" s="6" t="s">
        <v>90</v>
      </c>
      <c r="C11" s="43" t="n">
        <f aca="false">SUM(C5:C10)</f>
        <v>700000</v>
      </c>
      <c r="D11" s="44" t="n">
        <f aca="false">E11/C11</f>
        <v>0.0314285714285714</v>
      </c>
      <c r="E11" s="43" t="n">
        <f aca="false">SUM(E5:E10)</f>
        <v>22000</v>
      </c>
      <c r="F11" s="6" t="s">
        <v>91</v>
      </c>
    </row>
    <row r="12" customFormat="false" ht="12" hidden="false" customHeight="true" outlineLevel="0" collapsed="false"/>
    <row r="13" customFormat="false" ht="21.75" hidden="false" customHeight="true" outlineLevel="0" collapsed="false">
      <c r="B13" s="19" t="s">
        <v>92</v>
      </c>
      <c r="C13" s="19"/>
      <c r="D13" s="19"/>
      <c r="E13" s="19"/>
      <c r="F13" s="19"/>
    </row>
    <row r="14" customFormat="false" ht="19.5" hidden="false" customHeight="true" outlineLevel="0" collapsed="false">
      <c r="B14" s="45" t="s">
        <v>93</v>
      </c>
      <c r="C14" s="45" t="s">
        <v>94</v>
      </c>
      <c r="D14" s="45" t="s">
        <v>95</v>
      </c>
      <c r="E14" s="45"/>
      <c r="F14" s="45"/>
    </row>
    <row r="15" customFormat="false" ht="21.75" hidden="false" customHeight="true" outlineLevel="0" collapsed="false">
      <c r="B15" s="43" t="n">
        <f aca="false">C11</f>
        <v>700000</v>
      </c>
      <c r="C15" s="43" t="n">
        <f aca="false">E11</f>
        <v>22000</v>
      </c>
      <c r="D15" s="46" t="n">
        <f aca="false">C15/B15</f>
        <v>0.0314285714285714</v>
      </c>
      <c r="E15" s="47"/>
      <c r="F15" s="47"/>
    </row>
  </sheetData>
  <mergeCells count="3">
    <mergeCell ref="B1:F1"/>
    <mergeCell ref="B2:F2"/>
    <mergeCell ref="B13:F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3" min="3" style="0" width="16"/>
    <col collapsed="false" customWidth="true" hidden="false" outlineLevel="0" max="4" min="4" style="0" width="10"/>
    <col collapsed="false" customWidth="true" hidden="false" outlineLevel="0" max="8" min="5" style="0" width="14"/>
    <col collapsed="false" customWidth="true" hidden="false" outlineLevel="0" max="9" min="9" style="0" width="3"/>
  </cols>
  <sheetData>
    <row r="1" customFormat="false" ht="33.75" hidden="false" customHeight="true" outlineLevel="0" collapsed="false">
      <c r="B1" s="15" t="s">
        <v>96</v>
      </c>
      <c r="C1" s="15"/>
      <c r="D1" s="15"/>
      <c r="E1" s="15"/>
      <c r="F1" s="15"/>
      <c r="G1" s="15"/>
      <c r="H1" s="15"/>
    </row>
    <row r="2" customFormat="false" ht="18" hidden="false" customHeight="true" outlineLevel="0" collapsed="false">
      <c r="B2" s="16" t="s">
        <v>97</v>
      </c>
      <c r="C2" s="16"/>
      <c r="D2" s="16"/>
      <c r="E2" s="16"/>
      <c r="F2" s="16"/>
      <c r="G2" s="16"/>
      <c r="H2" s="16"/>
    </row>
    <row r="3" customFormat="false" ht="7.5" hidden="false" customHeight="true" outlineLevel="0" collapsed="false"/>
    <row r="4" customFormat="false" ht="24" hidden="false" customHeight="true" outlineLevel="0" collapsed="false">
      <c r="B4" s="17" t="s">
        <v>98</v>
      </c>
      <c r="C4" s="17" t="s">
        <v>99</v>
      </c>
      <c r="D4" s="17" t="s">
        <v>100</v>
      </c>
      <c r="E4" s="17" t="s">
        <v>101</v>
      </c>
      <c r="F4" s="17" t="s">
        <v>102</v>
      </c>
      <c r="G4" s="17" t="s">
        <v>76</v>
      </c>
      <c r="H4" s="17" t="s">
        <v>103</v>
      </c>
    </row>
    <row r="5" customFormat="false" ht="19.5" hidden="false" customHeight="true" outlineLevel="0" collapsed="false">
      <c r="B5" s="48" t="s">
        <v>104</v>
      </c>
      <c r="C5" s="21" t="n">
        <v>1000000</v>
      </c>
      <c r="D5" s="49" t="n">
        <v>1</v>
      </c>
      <c r="E5" s="25" t="n">
        <v>0.008</v>
      </c>
      <c r="F5" s="24" t="n">
        <v>0.4</v>
      </c>
      <c r="G5" s="26" t="n">
        <f aca="false">C5*E5*F5</f>
        <v>3200</v>
      </c>
      <c r="H5" s="50" t="n">
        <f aca="false">IFERROR(G5/C5,"-")</f>
        <v>0.0032</v>
      </c>
    </row>
    <row r="6" customFormat="false" ht="19.5" hidden="false" customHeight="true" outlineLevel="0" collapsed="false">
      <c r="B6" s="48" t="s">
        <v>105</v>
      </c>
      <c r="C6" s="21" t="n">
        <v>500000</v>
      </c>
      <c r="D6" s="49" t="n">
        <v>2</v>
      </c>
      <c r="E6" s="25" t="n">
        <v>0.06</v>
      </c>
      <c r="F6" s="24" t="n">
        <v>0.45</v>
      </c>
      <c r="G6" s="26" t="n">
        <f aca="false">C6*E6*F6</f>
        <v>13500</v>
      </c>
      <c r="H6" s="50" t="n">
        <f aca="false">IFERROR(G6/C6,"-")</f>
        <v>0.027</v>
      </c>
    </row>
    <row r="7" customFormat="false" ht="19.5" hidden="false" customHeight="true" outlineLevel="0" collapsed="false">
      <c r="B7" s="48" t="s">
        <v>106</v>
      </c>
      <c r="C7" s="21" t="n">
        <v>250000</v>
      </c>
      <c r="D7" s="49" t="n">
        <v>1</v>
      </c>
      <c r="E7" s="25" t="n">
        <v>0.015</v>
      </c>
      <c r="F7" s="24" t="n">
        <v>0.5</v>
      </c>
      <c r="G7" s="26" t="n">
        <f aca="false">C7*E7*F7</f>
        <v>1875</v>
      </c>
      <c r="H7" s="50" t="n">
        <f aca="false">IFERROR(G7/C7,"-")</f>
        <v>0.0075</v>
      </c>
    </row>
    <row r="8" customFormat="false" ht="19.5" hidden="false" customHeight="true" outlineLevel="0" collapsed="false">
      <c r="B8" s="48" t="s">
        <v>107</v>
      </c>
      <c r="C8" s="21" t="n">
        <v>750000</v>
      </c>
      <c r="D8" s="49" t="n">
        <v>1</v>
      </c>
      <c r="E8" s="25" t="n">
        <v>0.004</v>
      </c>
      <c r="F8" s="24" t="n">
        <v>0.2</v>
      </c>
      <c r="G8" s="26" t="n">
        <f aca="false">C8*E8*F8</f>
        <v>600</v>
      </c>
      <c r="H8" s="50" t="n">
        <f aca="false">IFERROR(G8/C8,"-")</f>
        <v>0.0008</v>
      </c>
    </row>
    <row r="9" customFormat="false" ht="19.5" hidden="false" customHeight="true" outlineLevel="0" collapsed="false">
      <c r="B9" s="48" t="s">
        <v>108</v>
      </c>
      <c r="C9" s="21" t="n">
        <v>200000</v>
      </c>
      <c r="D9" s="49" t="n">
        <v>3</v>
      </c>
      <c r="E9" s="25" t="n">
        <v>1</v>
      </c>
      <c r="F9" s="24" t="n">
        <v>0.35</v>
      </c>
      <c r="G9" s="26" t="n">
        <f aca="false">C9*E9*F9</f>
        <v>70000</v>
      </c>
      <c r="H9" s="50" t="n">
        <f aca="false">IFERROR(G9/C9,"-")</f>
        <v>0.35</v>
      </c>
    </row>
    <row r="10" customFormat="false" ht="19.5" hidden="false" customHeight="true" outlineLevel="0" collapsed="false">
      <c r="B10" s="48" t="s">
        <v>109</v>
      </c>
      <c r="C10" s="21" t="n">
        <v>80000</v>
      </c>
      <c r="D10" s="49" t="n">
        <v>2</v>
      </c>
      <c r="E10" s="25" t="n">
        <v>0.09</v>
      </c>
      <c r="F10" s="24" t="n">
        <v>0.6</v>
      </c>
      <c r="G10" s="26" t="n">
        <f aca="false">C10*E10*F10</f>
        <v>4320</v>
      </c>
      <c r="H10" s="50" t="n">
        <f aca="false">IFERROR(G10/C10,"-")</f>
        <v>0.054</v>
      </c>
    </row>
    <row r="11" customFormat="false" ht="19.5" hidden="false" customHeight="true" outlineLevel="0" collapsed="false">
      <c r="B11" s="48" t="s">
        <v>110</v>
      </c>
      <c r="C11" s="21" t="n">
        <v>300000</v>
      </c>
      <c r="D11" s="49" t="n">
        <v>1</v>
      </c>
      <c r="E11" s="25" t="n">
        <v>0.006</v>
      </c>
      <c r="F11" s="24" t="n">
        <v>0.3</v>
      </c>
      <c r="G11" s="26" t="n">
        <f aca="false">C11*E11*F11</f>
        <v>540</v>
      </c>
      <c r="H11" s="50" t="n">
        <f aca="false">IFERROR(G11/C11,"-")</f>
        <v>0.0018</v>
      </c>
    </row>
    <row r="12" customFormat="false" ht="19.5" hidden="false" customHeight="true" outlineLevel="0" collapsed="false">
      <c r="B12" s="48" t="s">
        <v>111</v>
      </c>
      <c r="C12" s="21" t="n">
        <v>150000</v>
      </c>
      <c r="D12" s="49" t="n">
        <v>1</v>
      </c>
      <c r="E12" s="25" t="n">
        <v>0.01</v>
      </c>
      <c r="F12" s="24" t="n">
        <v>0.4</v>
      </c>
      <c r="G12" s="26" t="n">
        <f aca="false">C12*E12*F12</f>
        <v>600</v>
      </c>
      <c r="H12" s="50" t="n">
        <f aca="false">IFERROR(G12/C12,"-")</f>
        <v>0.004</v>
      </c>
    </row>
    <row r="13" customFormat="false" ht="19.5" hidden="false" customHeight="true" outlineLevel="0" collapsed="false">
      <c r="B13" s="48" t="s">
        <v>112</v>
      </c>
      <c r="C13" s="21" t="n">
        <v>400000</v>
      </c>
      <c r="D13" s="49" t="n">
        <v>2</v>
      </c>
      <c r="E13" s="25" t="n">
        <v>0.045</v>
      </c>
      <c r="F13" s="24" t="n">
        <v>0.5</v>
      </c>
      <c r="G13" s="26" t="n">
        <f aca="false">C13*E13*F13</f>
        <v>9000</v>
      </c>
      <c r="H13" s="50" t="n">
        <f aca="false">IFERROR(G13/C13,"-")</f>
        <v>0.0225</v>
      </c>
    </row>
    <row r="14" customFormat="false" ht="19.5" hidden="false" customHeight="true" outlineLevel="0" collapsed="false">
      <c r="B14" s="48" t="s">
        <v>113</v>
      </c>
      <c r="C14" s="21" t="n">
        <v>120000</v>
      </c>
      <c r="D14" s="49" t="n">
        <v>3</v>
      </c>
      <c r="E14" s="25" t="n">
        <v>1</v>
      </c>
      <c r="F14" s="24" t="n">
        <v>0.65</v>
      </c>
      <c r="G14" s="26" t="n">
        <f aca="false">C14*E14*F14</f>
        <v>78000</v>
      </c>
      <c r="H14" s="50" t="n">
        <f aca="false">IFERROR(G14/C14,"-")</f>
        <v>0.65</v>
      </c>
    </row>
    <row r="15" customFormat="false" ht="24" hidden="false" customHeight="true" outlineLevel="0" collapsed="false">
      <c r="B15" s="6" t="s">
        <v>114</v>
      </c>
      <c r="C15" s="43" t="n">
        <f aca="false">SUM(C5:C14)</f>
        <v>3750000</v>
      </c>
      <c r="D15" s="32"/>
      <c r="E15" s="32"/>
      <c r="F15" s="32"/>
      <c r="G15" s="43" t="n">
        <f aca="false">SUM(G5:G14)</f>
        <v>181635</v>
      </c>
      <c r="H15" s="46" t="n">
        <f aca="false">IFERROR(G15/C15,"-")</f>
        <v>0.048436</v>
      </c>
    </row>
    <row r="16" customFormat="false" ht="12" hidden="false" customHeight="true" outlineLevel="0" collapsed="false"/>
    <row r="17" customFormat="false" ht="21.75" hidden="false" customHeight="true" outlineLevel="0" collapsed="false">
      <c r="B17" s="19" t="s">
        <v>115</v>
      </c>
      <c r="C17" s="19"/>
      <c r="D17" s="19"/>
      <c r="E17" s="19"/>
      <c r="F17" s="19"/>
      <c r="G17" s="19"/>
      <c r="H17" s="19"/>
    </row>
    <row r="18" customFormat="false" ht="21.75" hidden="false" customHeight="true" outlineLevel="0" collapsed="false">
      <c r="B18" s="32" t="s">
        <v>100</v>
      </c>
      <c r="C18" s="32" t="s">
        <v>116</v>
      </c>
      <c r="E18" s="32" t="s">
        <v>117</v>
      </c>
      <c r="G18" s="32" t="s">
        <v>118</v>
      </c>
    </row>
    <row r="19" customFormat="false" ht="19.5" hidden="false" customHeight="true" outlineLevel="0" collapsed="false">
      <c r="B19" s="51" t="s">
        <v>119</v>
      </c>
      <c r="C19" s="52" t="n">
        <f aca="false">COUNTIF(D5:D14,1)</f>
        <v>5</v>
      </c>
      <c r="D19" s="53"/>
      <c r="E19" s="54" t="n">
        <f aca="false">SUMIF(D5:D14,1,C5:C14)</f>
        <v>2450000</v>
      </c>
      <c r="F19" s="53"/>
      <c r="G19" s="54" t="n">
        <f aca="false">SUMIF(D5:D14,1,G5:G14)</f>
        <v>6815</v>
      </c>
      <c r="H19" s="55" t="n">
        <f aca="false">IFERROR(G19/E19,"-")</f>
        <v>0.00278163265306122</v>
      </c>
    </row>
    <row r="20" customFormat="false" ht="19.5" hidden="false" customHeight="true" outlineLevel="0" collapsed="false">
      <c r="B20" s="56" t="s">
        <v>120</v>
      </c>
      <c r="C20" s="57" t="n">
        <f aca="false">COUNTIF(D5:D14,2)</f>
        <v>3</v>
      </c>
      <c r="D20" s="58"/>
      <c r="E20" s="59" t="n">
        <f aca="false">SUMIF(D5:D14,2,C5:C14)</f>
        <v>980000</v>
      </c>
      <c r="F20" s="58"/>
      <c r="G20" s="59" t="n">
        <f aca="false">SUMIF(D5:D14,2,G5:G14)</f>
        <v>26820</v>
      </c>
      <c r="H20" s="60" t="n">
        <f aca="false">IFERROR(G20/E20,"-")</f>
        <v>0.0273673469387755</v>
      </c>
    </row>
    <row r="21" customFormat="false" ht="19.5" hidden="false" customHeight="true" outlineLevel="0" collapsed="false">
      <c r="B21" s="61" t="s">
        <v>121</v>
      </c>
      <c r="C21" s="62" t="n">
        <f aca="false">COUNTIF(D5:D14,3)</f>
        <v>2</v>
      </c>
      <c r="D21" s="63"/>
      <c r="E21" s="64" t="n">
        <f aca="false">SUMIF(D5:D14,3,C5:C14)</f>
        <v>320000</v>
      </c>
      <c r="F21" s="63"/>
      <c r="G21" s="64" t="n">
        <f aca="false">SUMIF(D5:D14,3,G5:G14)</f>
        <v>148000</v>
      </c>
      <c r="H21" s="65" t="n">
        <f aca="false">IFERROR(G21/E21,"-")</f>
        <v>0.4625</v>
      </c>
    </row>
  </sheetData>
  <mergeCells count="3">
    <mergeCell ref="B1:H1"/>
    <mergeCell ref="B2:H2"/>
    <mergeCell ref="B17:H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4" min="4" style="0" width="30"/>
    <col collapsed="false" customWidth="true" hidden="false" outlineLevel="0" max="5" min="5" style="0" width="3"/>
  </cols>
  <sheetData>
    <row r="1" customFormat="false" ht="33.75" hidden="false" customHeight="true" outlineLevel="0" collapsed="false">
      <c r="B1" s="15" t="s">
        <v>122</v>
      </c>
      <c r="C1" s="15"/>
      <c r="D1" s="15"/>
    </row>
    <row r="2" customFormat="false" ht="18" hidden="false" customHeight="true" outlineLevel="0" collapsed="false">
      <c r="B2" s="16" t="s">
        <v>123</v>
      </c>
      <c r="C2" s="16"/>
      <c r="D2" s="16"/>
    </row>
    <row r="3" customFormat="false" ht="7.5" hidden="false" customHeight="true" outlineLevel="0" collapsed="false"/>
    <row r="4" customFormat="false" ht="21.75" hidden="false" customHeight="true" outlineLevel="0" collapsed="false">
      <c r="B4" s="19" t="s">
        <v>124</v>
      </c>
      <c r="C4" s="19"/>
      <c r="D4" s="19"/>
    </row>
    <row r="5" customFormat="false" ht="21.75" hidden="false" customHeight="true" outlineLevel="0" collapsed="false">
      <c r="B5" s="32" t="s">
        <v>57</v>
      </c>
      <c r="C5" s="32" t="s">
        <v>125</v>
      </c>
      <c r="D5" s="32" t="s">
        <v>126</v>
      </c>
    </row>
    <row r="6" customFormat="false" ht="19.5" hidden="false" customHeight="true" outlineLevel="0" collapsed="false">
      <c r="B6" s="20" t="s">
        <v>127</v>
      </c>
      <c r="C6" s="33" t="n">
        <v>0.6</v>
      </c>
      <c r="D6" s="66" t="s">
        <v>128</v>
      </c>
    </row>
    <row r="7" customFormat="false" ht="19.5" hidden="false" customHeight="true" outlineLevel="0" collapsed="false">
      <c r="B7" s="20" t="s">
        <v>62</v>
      </c>
      <c r="C7" s="33" t="n">
        <v>0.25</v>
      </c>
      <c r="D7" s="66" t="s">
        <v>129</v>
      </c>
    </row>
    <row r="8" customFormat="false" ht="19.5" hidden="false" customHeight="true" outlineLevel="0" collapsed="false">
      <c r="B8" s="20" t="s">
        <v>63</v>
      </c>
      <c r="C8" s="33" t="n">
        <v>0.15</v>
      </c>
      <c r="D8" s="66" t="s">
        <v>130</v>
      </c>
    </row>
    <row r="9" customFormat="false" ht="19.5" hidden="false" customHeight="true" outlineLevel="0" collapsed="false">
      <c r="B9" s="67" t="s">
        <v>131</v>
      </c>
      <c r="C9" s="36" t="n">
        <f aca="false">SUM(C6:C8)</f>
        <v>1</v>
      </c>
      <c r="D9" s="68" t="s">
        <v>132</v>
      </c>
    </row>
    <row r="10" customFormat="false" ht="7.5" hidden="false" customHeight="true" outlineLevel="0" collapsed="false"/>
    <row r="11" customFormat="false" ht="21.75" hidden="false" customHeight="true" outlineLevel="0" collapsed="false">
      <c r="B11" s="19" t="s">
        <v>133</v>
      </c>
      <c r="C11" s="19"/>
      <c r="D11" s="19"/>
    </row>
    <row r="12" customFormat="false" ht="21.75" hidden="false" customHeight="true" outlineLevel="0" collapsed="false">
      <c r="B12" s="32" t="s">
        <v>134</v>
      </c>
      <c r="C12" s="32" t="s">
        <v>135</v>
      </c>
      <c r="D12" s="32" t="s">
        <v>136</v>
      </c>
    </row>
    <row r="13" customFormat="false" ht="19.5" hidden="false" customHeight="true" outlineLevel="0" collapsed="false">
      <c r="B13" s="20" t="s">
        <v>137</v>
      </c>
      <c r="C13" s="25" t="n">
        <v>0.001</v>
      </c>
      <c r="D13" s="66" t="s">
        <v>138</v>
      </c>
    </row>
    <row r="14" customFormat="false" ht="19.5" hidden="false" customHeight="true" outlineLevel="0" collapsed="false">
      <c r="B14" s="20" t="s">
        <v>139</v>
      </c>
      <c r="C14" s="25" t="n">
        <v>0.0035</v>
      </c>
      <c r="D14" s="66" t="s">
        <v>138</v>
      </c>
    </row>
    <row r="15" customFormat="false" ht="19.5" hidden="false" customHeight="true" outlineLevel="0" collapsed="false">
      <c r="B15" s="20" t="s">
        <v>140</v>
      </c>
      <c r="C15" s="25" t="n">
        <v>0.01</v>
      </c>
      <c r="D15" s="66" t="s">
        <v>141</v>
      </c>
    </row>
    <row r="16" customFormat="false" ht="19.5" hidden="false" customHeight="true" outlineLevel="0" collapsed="false">
      <c r="B16" s="20" t="s">
        <v>142</v>
      </c>
      <c r="C16" s="25" t="n">
        <v>0.035</v>
      </c>
      <c r="D16" s="66" t="s">
        <v>141</v>
      </c>
    </row>
    <row r="17" customFormat="false" ht="19.5" hidden="false" customHeight="true" outlineLevel="0" collapsed="false">
      <c r="B17" s="20" t="s">
        <v>143</v>
      </c>
      <c r="C17" s="25" t="n">
        <v>0.08</v>
      </c>
      <c r="D17" s="66" t="s">
        <v>144</v>
      </c>
    </row>
    <row r="18" customFormat="false" ht="19.5" hidden="false" customHeight="true" outlineLevel="0" collapsed="false">
      <c r="B18" s="20" t="s">
        <v>145</v>
      </c>
      <c r="C18" s="25" t="n">
        <v>0.25</v>
      </c>
      <c r="D18" s="66" t="s">
        <v>146</v>
      </c>
    </row>
    <row r="19" customFormat="false" ht="19.5" hidden="false" customHeight="true" outlineLevel="0" collapsed="false">
      <c r="B19" s="20" t="s">
        <v>147</v>
      </c>
      <c r="C19" s="25" t="n">
        <v>0.004</v>
      </c>
      <c r="D19" s="66" t="s">
        <v>148</v>
      </c>
    </row>
    <row r="20" customFormat="false" ht="19.5" hidden="false" customHeight="true" outlineLevel="0" collapsed="false">
      <c r="B20" s="20" t="s">
        <v>149</v>
      </c>
      <c r="C20" s="25" t="n">
        <v>0.015</v>
      </c>
      <c r="D20" s="66" t="s">
        <v>148</v>
      </c>
    </row>
    <row r="21" customFormat="false" ht="19.5" hidden="false" customHeight="true" outlineLevel="0" collapsed="false">
      <c r="B21" s="20" t="s">
        <v>150</v>
      </c>
      <c r="C21" s="25" t="n">
        <v>0.025</v>
      </c>
      <c r="D21" s="66" t="s">
        <v>148</v>
      </c>
    </row>
    <row r="22" customFormat="false" ht="7.5" hidden="false" customHeight="true" outlineLevel="0" collapsed="false"/>
    <row r="23" customFormat="false" ht="21.75" hidden="false" customHeight="true" outlineLevel="0" collapsed="false">
      <c r="B23" s="19" t="s">
        <v>151</v>
      </c>
      <c r="C23" s="19"/>
      <c r="D23" s="19"/>
    </row>
    <row r="24" customFormat="false" ht="21.75" hidden="false" customHeight="true" outlineLevel="0" collapsed="false">
      <c r="B24" s="32" t="s">
        <v>152</v>
      </c>
      <c r="C24" s="32" t="s">
        <v>153</v>
      </c>
      <c r="D24" s="32" t="s">
        <v>77</v>
      </c>
    </row>
    <row r="25" customFormat="false" ht="19.5" hidden="false" customHeight="true" outlineLevel="0" collapsed="false">
      <c r="B25" s="20" t="s">
        <v>154</v>
      </c>
      <c r="C25" s="24" t="n">
        <v>0.15</v>
      </c>
      <c r="D25" s="66" t="s">
        <v>155</v>
      </c>
    </row>
    <row r="26" customFormat="false" ht="19.5" hidden="false" customHeight="true" outlineLevel="0" collapsed="false">
      <c r="B26" s="20" t="s">
        <v>156</v>
      </c>
      <c r="C26" s="24" t="n">
        <v>0.25</v>
      </c>
      <c r="D26" s="66" t="s">
        <v>157</v>
      </c>
    </row>
    <row r="27" customFormat="false" ht="19.5" hidden="false" customHeight="true" outlineLevel="0" collapsed="false">
      <c r="B27" s="20" t="s">
        <v>158</v>
      </c>
      <c r="C27" s="24" t="n">
        <v>0.1</v>
      </c>
      <c r="D27" s="66" t="s">
        <v>159</v>
      </c>
    </row>
    <row r="28" customFormat="false" ht="19.5" hidden="false" customHeight="true" outlineLevel="0" collapsed="false">
      <c r="B28" s="20" t="s">
        <v>160</v>
      </c>
      <c r="C28" s="24" t="n">
        <v>0.45</v>
      </c>
      <c r="D28" s="66" t="s">
        <v>161</v>
      </c>
    </row>
    <row r="29" customFormat="false" ht="19.5" hidden="false" customHeight="true" outlineLevel="0" collapsed="false">
      <c r="B29" s="20" t="s">
        <v>162</v>
      </c>
      <c r="C29" s="24" t="n">
        <v>0.75</v>
      </c>
      <c r="D29" s="66" t="s">
        <v>163</v>
      </c>
    </row>
    <row r="30" customFormat="false" ht="19.5" hidden="false" customHeight="true" outlineLevel="0" collapsed="false">
      <c r="B30" s="20" t="s">
        <v>164</v>
      </c>
      <c r="C30" s="24" t="n">
        <v>0.2</v>
      </c>
      <c r="D30" s="66" t="s">
        <v>165</v>
      </c>
    </row>
    <row r="31" customFormat="false" ht="19.5" hidden="false" customHeight="true" outlineLevel="0" collapsed="false">
      <c r="B31" s="20" t="s">
        <v>166</v>
      </c>
      <c r="C31" s="24" t="n">
        <v>0.7</v>
      </c>
      <c r="D31" s="66" t="s">
        <v>167</v>
      </c>
    </row>
  </sheetData>
  <mergeCells count="5">
    <mergeCell ref="B1:D1"/>
    <mergeCell ref="B2:D2"/>
    <mergeCell ref="B4:D4"/>
    <mergeCell ref="B11:D11"/>
    <mergeCell ref="B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2026-05-06T06:18:41Z</dcterms:created>
  <dc:creator>openpyxl</dc:creator>
  <dc:description/>
  <dc:language>en-US</dc:language>
  <cp:lastModifiedBy/>
  <dcterms:modified xsi:type="dcterms:W3CDTF">2026-05-06T06:18:41Z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